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9 месяцев" sheetId="1" r:id="rId1"/>
  </sheets>
  <definedNames>
    <definedName name="_xlnm.Print_Titles" localSheetId="0">'9 месяцев'!$4:$6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<sst xmlns="http://schemas.openxmlformats.org/spreadsheetml/2006/main" count="101" uniqueCount="87">
  <si>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</si>
  <si>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</si>
  <si>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</si>
  <si>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</si>
  <si>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</si>
  <si>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</si>
  <si>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</si>
  <si>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</si>
  <si>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</si>
  <si>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</si>
  <si>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</si>
  <si>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</si>
  <si>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</si>
  <si>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</si>
  <si>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</si>
  <si>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</si>
  <si>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</si>
  <si>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</si>
  <si>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</si>
  <si>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</si>
  <si>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</si>
  <si>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</si>
  <si>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</si>
  <si>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</si>
  <si>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</si>
  <si>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</si>
  <si>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</si>
  <si>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</si>
  <si>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</si>
  <si>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</si>
  <si>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</si>
  <si>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</si>
  <si>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</si>
  <si>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</si>
  <si>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</si>
  <si>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</si>
  <si>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</si>
  <si>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</si>
  <si>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</si>
  <si>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</si>
  <si>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</si>
  <si>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</si>
  <si>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</si>
  <si>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</si>
  <si>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</si>
  <si>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</si>
  <si>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</si>
  <si>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</si>
  <si>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</si>
  <si>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</si>
  <si>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</si>
  <si>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</si>
  <si>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</si>
  <si>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</si>
  <si>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</si>
  <si>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</si>
  <si>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</si>
  <si>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</si>
  <si>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</si>
  <si>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</si>
  <si>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</si>
  <si>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</si>
  <si>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</si>
  <si>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</si>
  <si>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</si>
  <si>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</si>
  <si>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</si>
  <si>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</si>
  <si>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</si>
  <si>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</si>
  <si>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</si>
  <si>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</si>
  <si>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</si>
  <si>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</si>
  <si>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</si>
  <si>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</si>
  <si>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</si>
  <si>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</si>
  <si>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</si>
  <si>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</si>
  <si>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</si>
  <si>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</si>
  <si>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2023/2022, %</t>
  </si>
  <si>
    <t>Спорт высших достижений</t>
  </si>
  <si>
    <t>Сведения об исполнении консолидированного бюджета Нижневартовского района за 9 месяцев 2023 года по расходам в разрезе разделов и подразделов классификации расходов бюджета в сравнении с соответствующим периодом 2022 года</t>
  </si>
  <si>
    <t>Исполнено, всего (без межбюджетных трансфертов) за 9 месяцев 2022 года, тыс. рублей</t>
  </si>
  <si>
    <t>Исполнено, всего (без межбюджетных трансфертов) за 9 месяцев 2023 года, тыс. рублей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</si>
</sst>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</numFmts>
  <fonts count="52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81" applyFont="1">
      <alignment/>
      <protection/>
    </xf>
    <xf numFmtId="0" fontId="8" fillId="0" borderId="0" xfId="81" applyFont="1">
      <alignment/>
      <protection/>
    </xf>
    <xf numFmtId="0" fontId="8" fillId="0" borderId="0" xfId="81" applyNumberFormat="1" applyFont="1" applyFill="1" applyAlignment="1" applyProtection="1">
      <alignment horizontal="center" wrapText="1"/>
      <protection hidden="1"/>
    </xf>
    <xf numFmtId="0" fontId="9" fillId="0" borderId="0" xfId="81" applyFont="1">
      <alignment/>
      <protection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Font="1" applyBorder="1" applyAlignment="1">
      <alignment horizontal="center"/>
      <protection/>
    </xf>
    <xf numFmtId="183" fontId="8" fillId="0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/>
      <protection hidden="1"/>
    </xf>
    <xf numFmtId="187" fontId="8" fillId="0" borderId="10" xfId="81" applyNumberFormat="1" applyFont="1" applyBorder="1">
      <alignment/>
      <protection/>
    </xf>
    <xf numFmtId="0" fontId="10" fillId="0" borderId="0" xfId="81" applyFont="1">
      <alignment/>
      <protection/>
    </xf>
    <xf numFmtId="183" fontId="9" fillId="0" borderId="10" xfId="81" applyNumberFormat="1" applyFont="1" applyFill="1" applyBorder="1" applyAlignment="1" applyProtection="1">
      <alignment wrapText="1"/>
      <protection hidden="1"/>
    </xf>
    <xf numFmtId="188" fontId="9" fillId="0" borderId="10" xfId="81" applyNumberFormat="1" applyFont="1" applyFill="1" applyBorder="1" applyAlignment="1" applyProtection="1">
      <alignment/>
      <protection hidden="1"/>
    </xf>
    <xf numFmtId="187" fontId="9" fillId="0" borderId="10" xfId="81" applyNumberFormat="1" applyFont="1" applyBorder="1">
      <alignment/>
      <protection/>
    </xf>
    <xf numFmtId="0" fontId="9" fillId="0" borderId="0" xfId="81" applyFont="1" applyAlignment="1">
      <alignment/>
      <protection/>
    </xf>
    <xf numFmtId="188" fontId="6" fillId="0" borderId="0" xfId="81" applyNumberFormat="1" applyFont="1">
      <alignment/>
      <protection/>
    </xf>
    <xf numFmtId="188" fontId="9" fillId="0" borderId="0" xfId="81" applyNumberFormat="1" applyFont="1">
      <alignment/>
      <protection/>
    </xf>
    <xf numFmtId="183" fontId="11" fillId="0" borderId="10" xfId="81" applyNumberFormat="1" applyFont="1" applyFill="1" applyBorder="1" applyAlignment="1" applyProtection="1">
      <alignment wrapText="1"/>
      <protection hidden="1"/>
    </xf>
    <xf numFmtId="183" fontId="5" fillId="0" borderId="10" xfId="81" applyNumberFormat="1" applyFont="1" applyFill="1" applyBorder="1" applyAlignment="1" applyProtection="1">
      <alignment wrapText="1"/>
      <protection hidden="1"/>
    </xf>
    <xf numFmtId="188" fontId="9" fillId="33" borderId="10" xfId="81" applyNumberFormat="1" applyFont="1" applyFill="1" applyBorder="1" applyAlignment="1" applyProtection="1">
      <alignment/>
      <protection hidden="1"/>
    </xf>
    <xf numFmtId="188" fontId="8" fillId="33" borderId="10" xfId="81" applyNumberFormat="1" applyFont="1" applyFill="1" applyBorder="1" applyAlignment="1" applyProtection="1">
      <alignment/>
      <protection hidden="1"/>
    </xf>
    <xf numFmtId="0" fontId="6" fillId="33" borderId="0" xfId="81" applyFont="1" applyFill="1">
      <alignment/>
      <protection/>
    </xf>
    <xf numFmtId="0" fontId="9" fillId="33" borderId="0" xfId="81" applyFont="1" applyFill="1">
      <alignment/>
      <protection/>
    </xf>
    <xf numFmtId="0" fontId="9" fillId="33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81" applyFont="1" applyFill="1" applyBorder="1" applyAlignment="1">
      <alignment horizontal="center"/>
      <protection/>
    </xf>
    <xf numFmtId="187" fontId="8" fillId="33" borderId="10" xfId="81" applyNumberFormat="1" applyFont="1" applyFill="1" applyBorder="1">
      <alignment/>
      <protection/>
    </xf>
    <xf numFmtId="187" fontId="9" fillId="33" borderId="10" xfId="81" applyNumberFormat="1" applyFont="1" applyFill="1" applyBorder="1">
      <alignment/>
      <protection/>
    </xf>
    <xf numFmtId="0" fontId="9" fillId="0" borderId="10" xfId="81" applyFont="1" applyBorder="1" applyAlignment="1">
      <alignment horizontal="center" vertical="center" wrapText="1"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9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1" fillId="0" borderId="10" xfId="81" applyNumberFormat="1" applyFont="1" applyFill="1" applyBorder="1" applyAlignment="1" applyProtection="1">
      <alignment wrapText="1"/>
      <protection hidden="1"/>
    </xf>
    <xf numFmtId="0" fontId="8" fillId="34" borderId="10" xfId="81" applyNumberFormat="1" applyFont="1" applyFill="1" applyBorder="1" applyAlignment="1" applyProtection="1">
      <alignment horizontal="left" vertical="center"/>
      <protection hidden="1"/>
    </xf>
    <xf numFmtId="188" fontId="8" fillId="34" borderId="10" xfId="81" applyNumberFormat="1" applyFont="1" applyFill="1" applyBorder="1" applyAlignment="1" applyProtection="1">
      <alignment vertical="center"/>
      <protection hidden="1"/>
    </xf>
    <xf numFmtId="187" fontId="8" fillId="34" borderId="10" xfId="81" applyNumberFormat="1" applyFont="1" applyFill="1" applyBorder="1" applyAlignment="1">
      <alignment vertical="center"/>
      <protection/>
    </xf>
    <xf numFmtId="188" fontId="49" fillId="33" borderId="10" xfId="81" applyNumberFormat="1" applyFont="1" applyFill="1" applyBorder="1">
      <alignment/>
      <protection/>
    </xf>
    <xf numFmtId="188" fontId="49" fillId="33" borderId="10" xfId="81" applyNumberFormat="1" applyFont="1" applyFill="1" applyBorder="1" applyAlignment="1" applyProtection="1">
      <alignment/>
      <protection hidden="1"/>
    </xf>
    <xf numFmtId="188" fontId="49" fillId="0" borderId="10" xfId="81" applyNumberFormat="1" applyFont="1" applyFill="1" applyBorder="1" applyAlignment="1" applyProtection="1">
      <alignment/>
      <protection hidden="1"/>
    </xf>
    <xf numFmtId="188" fontId="50" fillId="0" borderId="10" xfId="81" applyNumberFormat="1" applyFont="1" applyBorder="1">
      <alignment/>
      <protection/>
    </xf>
    <xf numFmtId="188" fontId="49" fillId="0" borderId="10" xfId="81" applyNumberFormat="1" applyFont="1" applyBorder="1">
      <alignment/>
      <protection/>
    </xf>
    <xf numFmtId="188" fontId="50" fillId="33" borderId="10" xfId="81" applyNumberFormat="1" applyFont="1" applyFill="1" applyBorder="1">
      <alignment/>
      <protection/>
    </xf>
    <xf numFmtId="188" fontId="9" fillId="33" borderId="10" xfId="81" applyNumberFormat="1" applyFont="1" applyFill="1" applyBorder="1">
      <alignment/>
      <protection/>
    </xf>
    <xf numFmtId="188" fontId="9" fillId="0" borderId="10" xfId="81" applyNumberFormat="1" applyFont="1" applyBorder="1">
      <alignment/>
      <protection/>
    </xf>
    <xf numFmtId="188" fontId="5" fillId="33" borderId="10" xfId="81" applyNumberFormat="1" applyFont="1" applyFill="1" applyBorder="1">
      <alignment/>
      <protection/>
    </xf>
    <xf numFmtId="188" fontId="8" fillId="33" borderId="10" xfId="81" applyNumberFormat="1" applyFont="1" applyFill="1" applyBorder="1" applyAlignment="1" applyProtection="1">
      <alignment wrapText="1"/>
      <protection hidden="1"/>
    </xf>
    <xf numFmtId="188" fontId="8" fillId="0" borderId="10" xfId="81" applyNumberFormat="1" applyFont="1" applyFill="1" applyBorder="1" applyAlignment="1" applyProtection="1">
      <alignment wrapText="1"/>
      <protection hidden="1"/>
    </xf>
    <xf numFmtId="188" fontId="5" fillId="0" borderId="10" xfId="81" applyNumberFormat="1" applyFont="1" applyBorder="1">
      <alignment/>
      <protection/>
    </xf>
    <xf numFmtId="0" fontId="7" fillId="0" borderId="0" xfId="81" applyNumberFormat="1" applyFont="1" applyFill="1" applyAlignment="1" applyProtection="1">
      <alignment horizontal="center" vertical="center" wrapText="1"/>
      <protection hidden="1"/>
    </xf>
    <xf numFmtId="0" fontId="9" fillId="0" borderId="10" xfId="81" applyFont="1" applyBorder="1" applyAlignment="1">
      <alignment horizontal="center" vertical="center" wrapText="1"/>
      <protection/>
    </xf>
    <xf numFmtId="0" fontId="9" fillId="0" borderId="10" xfId="81" applyFont="1" applyFill="1" applyBorder="1" applyAlignment="1">
      <alignment horizontal="center" vertical="center" wrapText="1"/>
      <protection/>
    </xf>
    <xf numFmtId="0" fontId="9" fillId="0" borderId="10" xfId="81" applyNumberFormat="1" applyFont="1" applyFill="1" applyBorder="1" applyAlignment="1" applyProtection="1">
      <alignment horizontal="center" vertical="center"/>
      <protection hidden="1"/>
    </xf>
    <xf numFmtId="0" fontId="9" fillId="0" borderId="10" xfId="81" applyNumberFormat="1" applyFont="1" applyFill="1" applyBorder="1" applyAlignment="1" applyProtection="1">
      <alignment horizontal="center" vertical="center" wrapText="1"/>
      <protection hidden="1"/>
    </xf>
    <xf numFmtId="188" fontId="51" fillId="33" borderId="10" xfId="81" applyNumberFormat="1" applyFont="1" applyFill="1" applyBorder="1" applyAlignment="1" applyProtection="1">
      <alignment/>
      <protection hidden="1"/>
    </xf>
    <xf numFmtId="188" fontId="9" fillId="0" borderId="10" xfId="81" applyNumberFormat="1" applyFont="1" applyFill="1" applyBorder="1">
      <alignment/>
      <protection/>
    </xf>
    <xf numFmtId="188" fontId="49" fillId="0" borderId="10" xfId="81" applyNumberFormat="1" applyFont="1" applyFill="1" applyBorder="1">
      <alignment/>
      <protection/>
    </xf>
    <xf numFmtId="188" fontId="5" fillId="0" borderId="10" xfId="81" applyNumberFormat="1" applyFont="1" applyFill="1" applyBorder="1">
      <alignment/>
      <protection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6"/>
  <sheetViews>
    <sheetView tabSelected="1" zoomScale="90" zoomScaleNormal="90" zoomScaleSheetLayoutView="100" zoomScalePageLayoutView="0" workbookViewId="0" topLeftCell="A1">
      <pane xSplit="3" ySplit="5" topLeftCell="D7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9" sqref="I89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23" customWidth="1"/>
    <col min="12" max="12" width="12.875" style="1" customWidth="1"/>
    <col min="13" max="16384" width="9.375" style="1" customWidth="1"/>
  </cols>
  <sheetData>
    <row r="2" spans="1:12" s="2" customFormat="1" ht="48" customHeight="1">
      <c r="A2" s="5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4" s="2" customFormat="1" ht="15.75" customHeight="1">
      <c r="A3" s="3"/>
      <c r="B3" s="3"/>
      <c r="C3" s="3"/>
      <c r="D3" s="3"/>
    </row>
    <row r="4" spans="1:12" ht="60" customHeight="1">
      <c r="A4" s="54" t="s">
        <v>0</v>
      </c>
      <c r="B4" s="55" t="s">
        <v>1</v>
      </c>
      <c r="C4" s="55" t="s">
        <v>2</v>
      </c>
      <c r="D4" s="53" t="s">
        <v>85</v>
      </c>
      <c r="E4" s="52" t="s">
        <v>60</v>
      </c>
      <c r="F4" s="52"/>
      <c r="G4" s="52" t="s">
        <v>86</v>
      </c>
      <c r="H4" s="52" t="s">
        <v>60</v>
      </c>
      <c r="I4" s="52"/>
      <c r="J4" s="52" t="s">
        <v>82</v>
      </c>
      <c r="K4" s="52"/>
      <c r="L4" s="52"/>
    </row>
    <row r="5" spans="1:12" ht="51" customHeight="1">
      <c r="A5" s="54"/>
      <c r="B5" s="55"/>
      <c r="C5" s="55"/>
      <c r="D5" s="53"/>
      <c r="E5" s="5" t="s">
        <v>61</v>
      </c>
      <c r="F5" s="6" t="s">
        <v>62</v>
      </c>
      <c r="G5" s="52"/>
      <c r="H5" s="5" t="s">
        <v>61</v>
      </c>
      <c r="I5" s="6" t="s">
        <v>62</v>
      </c>
      <c r="J5" s="29" t="s">
        <v>73</v>
      </c>
      <c r="K5" s="25" t="s">
        <v>61</v>
      </c>
      <c r="L5" s="29" t="s">
        <v>62</v>
      </c>
    </row>
    <row r="6" spans="1:12" ht="17.25" customHeight="1">
      <c r="A6" s="30">
        <v>1</v>
      </c>
      <c r="B6" s="7">
        <v>2</v>
      </c>
      <c r="C6" s="7">
        <v>3</v>
      </c>
      <c r="D6" s="8">
        <v>7</v>
      </c>
      <c r="E6" s="8">
        <v>8</v>
      </c>
      <c r="F6" s="8">
        <v>9</v>
      </c>
      <c r="G6" s="8">
        <v>7</v>
      </c>
      <c r="H6" s="8">
        <v>8</v>
      </c>
      <c r="I6" s="8">
        <v>9</v>
      </c>
      <c r="J6" s="8">
        <v>10</v>
      </c>
      <c r="K6" s="26">
        <v>11</v>
      </c>
      <c r="L6" s="8">
        <v>12</v>
      </c>
    </row>
    <row r="7" spans="1:12" s="12" customFormat="1" ht="18" customHeight="1">
      <c r="A7" s="31" t="s">
        <v>4</v>
      </c>
      <c r="B7" s="9">
        <v>1</v>
      </c>
      <c r="C7" s="9" t="s">
        <v>3</v>
      </c>
      <c r="D7" s="10">
        <f>D8+D9+D10+D11+D12+D13+D14+D15+D16+D17+D18</f>
        <v>710455.8</v>
      </c>
      <c r="E7" s="10">
        <f>E8+E9+E10+E11+E12+E13+E14+E15+E16+E17+E18</f>
        <v>528721.9</v>
      </c>
      <c r="F7" s="10">
        <f>F8+F9+F10+F11+F12+F13+F14+F15+F16+F17+F18</f>
        <v>191296.2</v>
      </c>
      <c r="G7" s="10">
        <f>G8+G9+G10+G11+G12+G13+G14+G15+G16+G17+G18</f>
        <v>840622.7999999999</v>
      </c>
      <c r="H7" s="10">
        <f>H8+H9+H10+H11+H12+H13+H14+H15+H16+H17+H18</f>
        <v>605475.9</v>
      </c>
      <c r="I7" s="10">
        <f>I8+I9+I10+I11+I12+I13+I14+I15+I16+I17+I18</f>
        <v>243961.3</v>
      </c>
      <c r="J7" s="10">
        <f>G7/D7*100</f>
        <v>118.32161831883137</v>
      </c>
      <c r="K7" s="27">
        <f>H7/E7*100</f>
        <v>114.51689442029922</v>
      </c>
      <c r="L7" s="11">
        <f aca="true" t="shared" si="0" ref="J7:L9">I7/F7*100</f>
        <v>127.53065664660352</v>
      </c>
    </row>
    <row r="8" spans="1:12" ht="63">
      <c r="A8" s="32" t="s">
        <v>5</v>
      </c>
      <c r="B8" s="13">
        <v>1</v>
      </c>
      <c r="C8" s="13">
        <v>2</v>
      </c>
      <c r="D8" s="21">
        <v>41369.6</v>
      </c>
      <c r="E8" s="21">
        <v>26425</v>
      </c>
      <c r="F8" s="45">
        <v>14944.6</v>
      </c>
      <c r="G8" s="21">
        <f>H8+I8</f>
        <v>65447.6</v>
      </c>
      <c r="H8" s="14">
        <v>39460.6</v>
      </c>
      <c r="I8" s="57">
        <v>25987</v>
      </c>
      <c r="J8" s="14">
        <f t="shared" si="0"/>
        <v>158.20215810643566</v>
      </c>
      <c r="K8" s="28">
        <f>H8/E8*100</f>
        <v>149.3305581835383</v>
      </c>
      <c r="L8" s="15">
        <f t="shared" si="0"/>
        <v>173.88889632375572</v>
      </c>
    </row>
    <row r="9" spans="1:12" ht="78.75">
      <c r="A9" s="32" t="s">
        <v>6</v>
      </c>
      <c r="B9" s="13">
        <v>1</v>
      </c>
      <c r="C9" s="13">
        <v>3</v>
      </c>
      <c r="D9" s="21">
        <v>1700.8</v>
      </c>
      <c r="E9" s="21"/>
      <c r="F9" s="45">
        <v>1700.8</v>
      </c>
      <c r="G9" s="21">
        <f aca="true" t="shared" si="1" ref="G9:G18">H9+I9</f>
        <v>2692.6</v>
      </c>
      <c r="H9" s="14"/>
      <c r="I9" s="57">
        <v>2692.6</v>
      </c>
      <c r="J9" s="14">
        <f aca="true" t="shared" si="2" ref="J9:J18">G9/D9*100</f>
        <v>158.3137347130762</v>
      </c>
      <c r="K9" s="28" t="e">
        <f t="shared" si="0"/>
        <v>#DIV/0!</v>
      </c>
      <c r="L9" s="15">
        <f aca="true" t="shared" si="3" ref="L9:L18">I9/F9*100</f>
        <v>158.3137347130762</v>
      </c>
    </row>
    <row r="10" spans="1:12" ht="84" customHeight="1">
      <c r="A10" s="32" t="s">
        <v>7</v>
      </c>
      <c r="B10" s="13">
        <v>1</v>
      </c>
      <c r="C10" s="13">
        <v>4</v>
      </c>
      <c r="D10" s="21">
        <v>412997</v>
      </c>
      <c r="E10" s="21">
        <v>358661.9</v>
      </c>
      <c r="F10" s="45">
        <v>63897.6</v>
      </c>
      <c r="G10" s="21">
        <f>H10+I10-8814.4</f>
        <v>459223.3</v>
      </c>
      <c r="H10" s="14">
        <v>397974.4</v>
      </c>
      <c r="I10" s="57">
        <v>70063.3</v>
      </c>
      <c r="J10" s="14">
        <f t="shared" si="2"/>
        <v>111.19289002099289</v>
      </c>
      <c r="K10" s="28">
        <f aca="true" t="shared" si="4" ref="K10:K18">H10/E10*100</f>
        <v>110.96087987042951</v>
      </c>
      <c r="L10" s="15">
        <f t="shared" si="3"/>
        <v>109.64934520232373</v>
      </c>
    </row>
    <row r="11" spans="1:12" ht="27.75" customHeight="1">
      <c r="A11" s="32" t="s">
        <v>8</v>
      </c>
      <c r="B11" s="13">
        <v>1</v>
      </c>
      <c r="C11" s="13">
        <v>5</v>
      </c>
      <c r="D11" s="21">
        <v>1.4</v>
      </c>
      <c r="E11" s="21">
        <v>1.3</v>
      </c>
      <c r="F11" s="45"/>
      <c r="G11" s="21">
        <f t="shared" si="1"/>
        <v>0.4</v>
      </c>
      <c r="H11" s="14">
        <v>0.4</v>
      </c>
      <c r="I11" s="58"/>
      <c r="J11" s="14"/>
      <c r="K11" s="28"/>
      <c r="L11" s="15"/>
    </row>
    <row r="12" spans="1:12" ht="63">
      <c r="A12" s="32" t="s">
        <v>9</v>
      </c>
      <c r="B12" s="13">
        <v>1</v>
      </c>
      <c r="C12" s="13">
        <v>6</v>
      </c>
      <c r="D12" s="21">
        <v>7396.9</v>
      </c>
      <c r="E12" s="21">
        <v>7396.9</v>
      </c>
      <c r="F12" s="45"/>
      <c r="G12" s="21">
        <f t="shared" si="1"/>
        <v>11324.2</v>
      </c>
      <c r="H12" s="14">
        <v>11324.2</v>
      </c>
      <c r="I12" s="58"/>
      <c r="J12" s="14">
        <f t="shared" si="2"/>
        <v>153.09386364558128</v>
      </c>
      <c r="K12" s="28">
        <f>H12/E12*100</f>
        <v>153.09386364558128</v>
      </c>
      <c r="L12" s="15"/>
    </row>
    <row r="13" spans="1:12" ht="33.75" customHeight="1">
      <c r="A13" s="32" t="s">
        <v>10</v>
      </c>
      <c r="B13" s="13">
        <v>1</v>
      </c>
      <c r="C13" s="13">
        <v>7</v>
      </c>
      <c r="D13" s="21">
        <f>E13+F13</f>
        <v>0</v>
      </c>
      <c r="E13" s="21"/>
      <c r="F13" s="45"/>
      <c r="G13" s="21">
        <f t="shared" si="1"/>
        <v>18339.6</v>
      </c>
      <c r="H13" s="14"/>
      <c r="I13" s="57">
        <v>18339.6</v>
      </c>
      <c r="J13" s="14"/>
      <c r="K13" s="28"/>
      <c r="L13" s="15"/>
    </row>
    <row r="14" spans="1:12" ht="15.75" customHeight="1" hidden="1">
      <c r="A14" s="32" t="s">
        <v>11</v>
      </c>
      <c r="B14" s="13">
        <v>1</v>
      </c>
      <c r="C14" s="13">
        <v>10</v>
      </c>
      <c r="D14" s="21">
        <f>E14+F14</f>
        <v>0</v>
      </c>
      <c r="E14" s="21"/>
      <c r="F14" s="45"/>
      <c r="G14" s="21">
        <f t="shared" si="1"/>
        <v>0</v>
      </c>
      <c r="H14" s="14"/>
      <c r="I14" s="58"/>
      <c r="J14" s="14" t="e">
        <f t="shared" si="2"/>
        <v>#DIV/0!</v>
      </c>
      <c r="K14" s="28" t="e">
        <f t="shared" si="4"/>
        <v>#DIV/0!</v>
      </c>
      <c r="L14" s="15" t="e">
        <f t="shared" si="3"/>
        <v>#DIV/0!</v>
      </c>
    </row>
    <row r="15" spans="1:12" ht="20.25" customHeight="1" hidden="1">
      <c r="A15" s="32" t="s">
        <v>12</v>
      </c>
      <c r="B15" s="13">
        <v>1</v>
      </c>
      <c r="C15" s="13">
        <v>11</v>
      </c>
      <c r="D15" s="21">
        <f>E15+F15</f>
        <v>0</v>
      </c>
      <c r="E15" s="21"/>
      <c r="F15" s="45"/>
      <c r="G15" s="21">
        <f t="shared" si="1"/>
        <v>0</v>
      </c>
      <c r="H15" s="14"/>
      <c r="I15" s="57"/>
      <c r="J15" s="14"/>
      <c r="K15" s="28"/>
      <c r="L15" s="15"/>
    </row>
    <row r="16" spans="1:12" ht="15.75" customHeight="1" hidden="1">
      <c r="A16" s="33"/>
      <c r="B16" s="13">
        <v>1</v>
      </c>
      <c r="C16" s="13">
        <v>12</v>
      </c>
      <c r="D16" s="21">
        <f>E16+F16</f>
        <v>0</v>
      </c>
      <c r="E16" s="21"/>
      <c r="F16" s="45"/>
      <c r="G16" s="40">
        <f t="shared" si="1"/>
        <v>0</v>
      </c>
      <c r="H16" s="14"/>
      <c r="I16" s="57"/>
      <c r="J16" s="14" t="e">
        <f t="shared" si="2"/>
        <v>#DIV/0!</v>
      </c>
      <c r="K16" s="28" t="e">
        <f t="shared" si="4"/>
        <v>#DIV/0!</v>
      </c>
      <c r="L16" s="15" t="e">
        <f t="shared" si="3"/>
        <v>#DIV/0!</v>
      </c>
    </row>
    <row r="17" spans="1:12" ht="47.25" customHeight="1" hidden="1">
      <c r="A17" s="32" t="s">
        <v>13</v>
      </c>
      <c r="B17" s="13">
        <v>1</v>
      </c>
      <c r="C17" s="13">
        <v>13</v>
      </c>
      <c r="D17" s="21">
        <f>E17+F17</f>
        <v>0</v>
      </c>
      <c r="E17" s="21"/>
      <c r="F17" s="45"/>
      <c r="G17" s="40">
        <f t="shared" si="1"/>
        <v>0</v>
      </c>
      <c r="H17" s="14"/>
      <c r="I17" s="57"/>
      <c r="J17" s="14" t="e">
        <f t="shared" si="2"/>
        <v>#DIV/0!</v>
      </c>
      <c r="K17" s="28" t="e">
        <f t="shared" si="4"/>
        <v>#DIV/0!</v>
      </c>
      <c r="L17" s="15" t="e">
        <f t="shared" si="3"/>
        <v>#DIV/0!</v>
      </c>
    </row>
    <row r="18" spans="1:12" ht="19.5" customHeight="1">
      <c r="A18" s="32" t="s">
        <v>14</v>
      </c>
      <c r="B18" s="13">
        <v>1</v>
      </c>
      <c r="C18" s="13">
        <v>13</v>
      </c>
      <c r="D18" s="21">
        <v>246990.1</v>
      </c>
      <c r="E18" s="21">
        <v>136236.8</v>
      </c>
      <c r="F18" s="45">
        <v>110753.2</v>
      </c>
      <c r="G18" s="21">
        <f t="shared" si="1"/>
        <v>283595.1</v>
      </c>
      <c r="H18" s="14">
        <v>156716.3</v>
      </c>
      <c r="I18" s="57">
        <v>126878.8</v>
      </c>
      <c r="J18" s="14">
        <f t="shared" si="2"/>
        <v>114.8204320739981</v>
      </c>
      <c r="K18" s="28">
        <f t="shared" si="4"/>
        <v>115.032282026589</v>
      </c>
      <c r="L18" s="15">
        <f t="shared" si="3"/>
        <v>114.55994048027507</v>
      </c>
    </row>
    <row r="19" spans="1:12" s="12" customFormat="1" ht="19.5" customHeight="1">
      <c r="A19" s="31" t="s">
        <v>56</v>
      </c>
      <c r="B19" s="9">
        <v>2</v>
      </c>
      <c r="C19" s="9">
        <v>0</v>
      </c>
      <c r="D19" s="22">
        <f>D20</f>
        <v>2348.1</v>
      </c>
      <c r="E19" s="22">
        <f>E20</f>
        <v>2348.1</v>
      </c>
      <c r="F19" s="22">
        <f>F20</f>
        <v>2348.1</v>
      </c>
      <c r="G19" s="22">
        <f>G20</f>
        <v>2638.3</v>
      </c>
      <c r="H19" s="22">
        <f>H20</f>
        <v>2638.3</v>
      </c>
      <c r="I19" s="22">
        <f>I20</f>
        <v>2638.3</v>
      </c>
      <c r="J19" s="10">
        <f aca="true" t="shared" si="5" ref="J19:L20">G19/D19*100</f>
        <v>112.35892849537925</v>
      </c>
      <c r="K19" s="22">
        <f t="shared" si="5"/>
        <v>112.35892849537925</v>
      </c>
      <c r="L19" s="11">
        <f t="shared" si="5"/>
        <v>112.35892849537925</v>
      </c>
    </row>
    <row r="20" spans="1:12" ht="33.75" customHeight="1">
      <c r="A20" s="32" t="s">
        <v>57</v>
      </c>
      <c r="B20" s="13">
        <v>2</v>
      </c>
      <c r="C20" s="13">
        <v>3</v>
      </c>
      <c r="D20" s="21">
        <v>2348.1</v>
      </c>
      <c r="E20" s="21">
        <v>2348.1</v>
      </c>
      <c r="F20" s="45">
        <v>2348.1</v>
      </c>
      <c r="G20" s="21">
        <f>H20+I20-2638.3</f>
        <v>2638.3</v>
      </c>
      <c r="H20" s="14">
        <v>2638.3</v>
      </c>
      <c r="I20" s="57">
        <v>2638.3</v>
      </c>
      <c r="J20" s="14">
        <f t="shared" si="5"/>
        <v>112.35892849537925</v>
      </c>
      <c r="K20" s="21">
        <f t="shared" si="5"/>
        <v>112.35892849537925</v>
      </c>
      <c r="L20" s="15">
        <f t="shared" si="5"/>
        <v>112.35892849537925</v>
      </c>
    </row>
    <row r="21" spans="1:12" s="12" customFormat="1" ht="31.5">
      <c r="A21" s="31" t="s">
        <v>15</v>
      </c>
      <c r="B21" s="9">
        <v>3</v>
      </c>
      <c r="C21" s="9" t="s">
        <v>3</v>
      </c>
      <c r="D21" s="22">
        <f>SUM(D22:D25)</f>
        <v>50164.00000000001</v>
      </c>
      <c r="E21" s="22">
        <f>SUM(E22:E25)</f>
        <v>38152.7</v>
      </c>
      <c r="F21" s="22">
        <f>SUM(F22:F25)</f>
        <v>12284.3</v>
      </c>
      <c r="G21" s="22">
        <f>SUM(G22:G25)</f>
        <v>52183.59999999999</v>
      </c>
      <c r="H21" s="22">
        <f>SUM(H22:H25)</f>
        <v>38120.5</v>
      </c>
      <c r="I21" s="22">
        <f>SUM(I22:I25)</f>
        <v>14301.4</v>
      </c>
      <c r="J21" s="10">
        <f aca="true" t="shared" si="6" ref="J21:K25">G21/D21*100</f>
        <v>104.02599473726175</v>
      </c>
      <c r="K21" s="27">
        <f t="shared" si="6"/>
        <v>99.91560230337565</v>
      </c>
      <c r="L21" s="11">
        <f aca="true" t="shared" si="7" ref="L21:L44">I21/F21*100</f>
        <v>116.42014604006741</v>
      </c>
    </row>
    <row r="22" spans="1:12" ht="18" customHeight="1" hidden="1">
      <c r="A22" s="32" t="s">
        <v>16</v>
      </c>
      <c r="B22" s="13">
        <v>3</v>
      </c>
      <c r="C22" s="13">
        <v>2</v>
      </c>
      <c r="D22" s="40"/>
      <c r="E22" s="44"/>
      <c r="F22" s="39"/>
      <c r="G22" s="40"/>
      <c r="H22" s="44"/>
      <c r="I22" s="39"/>
      <c r="J22" s="14" t="e">
        <f t="shared" si="6"/>
        <v>#DIV/0!</v>
      </c>
      <c r="K22" s="28" t="e">
        <f t="shared" si="6"/>
        <v>#DIV/0!</v>
      </c>
      <c r="L22" s="15"/>
    </row>
    <row r="23" spans="1:12" ht="18" customHeight="1">
      <c r="A23" s="32" t="s">
        <v>79</v>
      </c>
      <c r="B23" s="13">
        <v>3</v>
      </c>
      <c r="C23" s="13">
        <v>4</v>
      </c>
      <c r="D23" s="21">
        <v>6579.9</v>
      </c>
      <c r="E23" s="21">
        <v>6616.7</v>
      </c>
      <c r="F23" s="45">
        <v>102.3</v>
      </c>
      <c r="G23" s="21">
        <f>H23+I23-149.4</f>
        <v>7441.2</v>
      </c>
      <c r="H23" s="14">
        <v>7441.2</v>
      </c>
      <c r="I23" s="57">
        <v>149.4</v>
      </c>
      <c r="J23" s="14">
        <f t="shared" si="6"/>
        <v>113.08986458760772</v>
      </c>
      <c r="K23" s="28">
        <f t="shared" si="6"/>
        <v>112.46089440355465</v>
      </c>
      <c r="L23" s="15">
        <f t="shared" si="7"/>
        <v>146.04105571847506</v>
      </c>
    </row>
    <row r="24" spans="1:12" ht="63">
      <c r="A24" s="32" t="s">
        <v>74</v>
      </c>
      <c r="B24" s="13">
        <v>3</v>
      </c>
      <c r="C24" s="13">
        <v>10</v>
      </c>
      <c r="D24" s="21">
        <v>40587.8</v>
      </c>
      <c r="E24" s="21">
        <v>29342.6</v>
      </c>
      <c r="F24" s="45">
        <v>11245.2</v>
      </c>
      <c r="G24" s="21">
        <f>H24+I24</f>
        <v>41376.2</v>
      </c>
      <c r="H24" s="14">
        <v>28952.4</v>
      </c>
      <c r="I24" s="57">
        <v>12423.8</v>
      </c>
      <c r="J24" s="14">
        <f t="shared" si="6"/>
        <v>101.94245561474136</v>
      </c>
      <c r="K24" s="28">
        <f t="shared" si="6"/>
        <v>98.67019282544834</v>
      </c>
      <c r="L24" s="15">
        <f t="shared" si="7"/>
        <v>110.48091630206665</v>
      </c>
    </row>
    <row r="25" spans="1:12" ht="47.25">
      <c r="A25" s="32" t="s">
        <v>17</v>
      </c>
      <c r="B25" s="13">
        <v>3</v>
      </c>
      <c r="C25" s="13">
        <v>14</v>
      </c>
      <c r="D25" s="21">
        <v>2996.3</v>
      </c>
      <c r="E25" s="21">
        <v>2193.4</v>
      </c>
      <c r="F25" s="45">
        <v>936.8</v>
      </c>
      <c r="G25" s="21">
        <f>H25+I25-88.9</f>
        <v>3366.2000000000003</v>
      </c>
      <c r="H25" s="14">
        <v>1726.9</v>
      </c>
      <c r="I25" s="57">
        <v>1728.2</v>
      </c>
      <c r="J25" s="14">
        <f>G25/D25*100</f>
        <v>112.3452257784601</v>
      </c>
      <c r="K25" s="28">
        <f t="shared" si="6"/>
        <v>78.73164949393635</v>
      </c>
      <c r="L25" s="15">
        <f>I25/F25*100</f>
        <v>184.47907771135783</v>
      </c>
    </row>
    <row r="26" spans="1:12" s="12" customFormat="1" ht="15.75">
      <c r="A26" s="31" t="s">
        <v>18</v>
      </c>
      <c r="B26" s="9">
        <v>4</v>
      </c>
      <c r="C26" s="9" t="s">
        <v>3</v>
      </c>
      <c r="D26" s="22">
        <f>SUM(D27:D36)</f>
        <v>255477.30000000002</v>
      </c>
      <c r="E26" s="22">
        <f>SUM(E27:E36)</f>
        <v>173052.19999999998</v>
      </c>
      <c r="F26" s="22">
        <f>SUM(F27:F36)</f>
        <v>108965.6</v>
      </c>
      <c r="G26" s="22">
        <f>SUM(G27:G36)</f>
        <v>263116.1</v>
      </c>
      <c r="H26" s="22">
        <f>SUM(H27:H36)</f>
        <v>170396.30000000002</v>
      </c>
      <c r="I26" s="22">
        <f>SUM(I27:I36)</f>
        <v>122469.8</v>
      </c>
      <c r="J26" s="10">
        <f>G26/D26*100</f>
        <v>102.99001124561751</v>
      </c>
      <c r="K26" s="27">
        <f>H26/E26*100</f>
        <v>98.46526077102749</v>
      </c>
      <c r="L26" s="11">
        <f t="shared" si="7"/>
        <v>112.39308552423883</v>
      </c>
    </row>
    <row r="27" spans="1:12" s="12" customFormat="1" ht="16.5" customHeight="1">
      <c r="A27" s="32" t="s">
        <v>19</v>
      </c>
      <c r="B27" s="13">
        <v>4</v>
      </c>
      <c r="C27" s="13">
        <v>1</v>
      </c>
      <c r="D27" s="21">
        <v>7053.2</v>
      </c>
      <c r="E27" s="21">
        <v>6476.1</v>
      </c>
      <c r="F27" s="45">
        <v>2408.3</v>
      </c>
      <c r="G27" s="21">
        <f>H27+I27-1523.2</f>
        <v>7661.8</v>
      </c>
      <c r="H27" s="14">
        <v>6201.5</v>
      </c>
      <c r="I27" s="57">
        <v>2983.5</v>
      </c>
      <c r="J27" s="14">
        <f>G27/D27*100</f>
        <v>108.62870753700449</v>
      </c>
      <c r="K27" s="28">
        <f>H27/E27*100</f>
        <v>95.75979370300026</v>
      </c>
      <c r="L27" s="15">
        <f t="shared" si="7"/>
        <v>123.88406759955156</v>
      </c>
    </row>
    <row r="28" spans="1:12" ht="31.5" customHeight="1" hidden="1">
      <c r="A28" s="32" t="s">
        <v>20</v>
      </c>
      <c r="B28" s="13">
        <v>4</v>
      </c>
      <c r="C28" s="13">
        <v>4</v>
      </c>
      <c r="D28" s="21">
        <f aca="true" t="shared" si="8" ref="D28:D35">E28+F28</f>
        <v>0</v>
      </c>
      <c r="E28" s="21"/>
      <c r="F28" s="39"/>
      <c r="G28" s="40">
        <f aca="true" t="shared" si="9" ref="G28:G35">H28+I28</f>
        <v>0</v>
      </c>
      <c r="H28" s="41"/>
      <c r="I28" s="58"/>
      <c r="J28" s="10" t="e">
        <f>G28/D28*100</f>
        <v>#DIV/0!</v>
      </c>
      <c r="K28" s="27" t="e">
        <f>H28/E28*100</f>
        <v>#DIV/0!</v>
      </c>
      <c r="L28" s="15" t="e">
        <f t="shared" si="7"/>
        <v>#DIV/0!</v>
      </c>
    </row>
    <row r="29" spans="1:12" ht="15.75">
      <c r="A29" s="32" t="s">
        <v>21</v>
      </c>
      <c r="B29" s="13">
        <v>4</v>
      </c>
      <c r="C29" s="13">
        <v>5</v>
      </c>
      <c r="D29" s="21">
        <v>69514.4</v>
      </c>
      <c r="E29" s="21">
        <v>59761.1</v>
      </c>
      <c r="F29" s="45">
        <v>10176</v>
      </c>
      <c r="G29" s="21">
        <f>H29+I29-140.8</f>
        <v>54490.1</v>
      </c>
      <c r="H29" s="14">
        <v>44842.8</v>
      </c>
      <c r="I29" s="57">
        <v>9788.1</v>
      </c>
      <c r="J29" s="14">
        <f>G29/D29*100</f>
        <v>78.38678029300404</v>
      </c>
      <c r="K29" s="28">
        <f>H29/E29*100</f>
        <v>75.03677141150348</v>
      </c>
      <c r="L29" s="15">
        <f t="shared" si="7"/>
        <v>96.18808962264151</v>
      </c>
    </row>
    <row r="30" spans="1:12" ht="15.75" customHeight="1" hidden="1">
      <c r="A30" s="32" t="s">
        <v>22</v>
      </c>
      <c r="B30" s="13">
        <v>4</v>
      </c>
      <c r="C30" s="13">
        <v>6</v>
      </c>
      <c r="D30" s="21">
        <f t="shared" si="8"/>
        <v>0</v>
      </c>
      <c r="E30" s="21"/>
      <c r="F30" s="39"/>
      <c r="G30" s="40">
        <f t="shared" si="9"/>
        <v>0</v>
      </c>
      <c r="H30" s="41"/>
      <c r="I30" s="58"/>
      <c r="J30" s="14"/>
      <c r="K30" s="28"/>
      <c r="L30" s="15"/>
    </row>
    <row r="31" spans="1:12" ht="15.75" customHeight="1" hidden="1">
      <c r="A31" s="32" t="s">
        <v>23</v>
      </c>
      <c r="B31" s="13">
        <v>4</v>
      </c>
      <c r="C31" s="13">
        <v>7</v>
      </c>
      <c r="D31" s="21">
        <f t="shared" si="8"/>
        <v>0</v>
      </c>
      <c r="E31" s="21"/>
      <c r="F31" s="39"/>
      <c r="G31" s="40">
        <f t="shared" si="9"/>
        <v>0</v>
      </c>
      <c r="H31" s="41"/>
      <c r="I31" s="58"/>
      <c r="J31" s="14"/>
      <c r="K31" s="28"/>
      <c r="L31" s="15"/>
    </row>
    <row r="32" spans="1:12" ht="15.75">
      <c r="A32" s="32" t="s">
        <v>24</v>
      </c>
      <c r="B32" s="13">
        <v>4</v>
      </c>
      <c r="C32" s="13">
        <v>8</v>
      </c>
      <c r="D32" s="21">
        <v>26457.4</v>
      </c>
      <c r="E32" s="21">
        <v>19032.6</v>
      </c>
      <c r="F32" s="45">
        <v>7424.8</v>
      </c>
      <c r="G32" s="21">
        <f t="shared" si="9"/>
        <v>26022.5</v>
      </c>
      <c r="H32" s="14">
        <v>20916.4</v>
      </c>
      <c r="I32" s="57">
        <v>5106.1</v>
      </c>
      <c r="J32" s="14">
        <f aca="true" t="shared" si="10" ref="J32:J44">G32/D32*100</f>
        <v>98.35622547944998</v>
      </c>
      <c r="K32" s="28">
        <f aca="true" t="shared" si="11" ref="K32:K44">H32/E32*100</f>
        <v>109.89775437932812</v>
      </c>
      <c r="L32" s="15">
        <f t="shared" si="7"/>
        <v>68.77087598319147</v>
      </c>
    </row>
    <row r="33" spans="1:12" ht="15.75">
      <c r="A33" s="32" t="s">
        <v>25</v>
      </c>
      <c r="B33" s="13">
        <v>4</v>
      </c>
      <c r="C33" s="13">
        <v>9</v>
      </c>
      <c r="D33" s="21">
        <v>82390.7</v>
      </c>
      <c r="E33" s="21">
        <v>23998.7</v>
      </c>
      <c r="F33" s="45">
        <v>82390.6</v>
      </c>
      <c r="G33" s="21">
        <f>H33+I33-26069.5</f>
        <v>96673.5</v>
      </c>
      <c r="H33" s="14">
        <v>26069.5</v>
      </c>
      <c r="I33" s="57">
        <v>96673.5</v>
      </c>
      <c r="J33" s="14">
        <f t="shared" si="10"/>
        <v>117.33545169539768</v>
      </c>
      <c r="K33" s="28">
        <f t="shared" si="11"/>
        <v>108.62880072670602</v>
      </c>
      <c r="L33" s="15">
        <f t="shared" si="7"/>
        <v>117.3355941090367</v>
      </c>
    </row>
    <row r="34" spans="1:12" ht="15.75">
      <c r="A34" s="32" t="s">
        <v>26</v>
      </c>
      <c r="B34" s="13">
        <v>4</v>
      </c>
      <c r="C34" s="13">
        <v>10</v>
      </c>
      <c r="D34" s="21">
        <v>13774.1</v>
      </c>
      <c r="E34" s="21">
        <v>7496.2</v>
      </c>
      <c r="F34" s="45">
        <v>6277.9</v>
      </c>
      <c r="G34" s="21">
        <f t="shared" si="9"/>
        <v>15297.7</v>
      </c>
      <c r="H34" s="14">
        <v>9395.6</v>
      </c>
      <c r="I34" s="57">
        <v>5902.1</v>
      </c>
      <c r="J34" s="14">
        <f t="shared" si="10"/>
        <v>111.06133976085553</v>
      </c>
      <c r="K34" s="28">
        <f t="shared" si="11"/>
        <v>125.33817134014569</v>
      </c>
      <c r="L34" s="15">
        <f t="shared" si="7"/>
        <v>94.0139218528489</v>
      </c>
    </row>
    <row r="35" spans="1:12" ht="31.5" customHeight="1" hidden="1">
      <c r="A35" s="32" t="s">
        <v>27</v>
      </c>
      <c r="B35" s="13">
        <v>4</v>
      </c>
      <c r="C35" s="13">
        <v>11</v>
      </c>
      <c r="D35" s="21">
        <f t="shared" si="8"/>
        <v>0</v>
      </c>
      <c r="E35" s="21"/>
      <c r="F35" s="39"/>
      <c r="G35" s="40">
        <f t="shared" si="9"/>
        <v>0</v>
      </c>
      <c r="H35" s="41"/>
      <c r="I35" s="58"/>
      <c r="J35" s="14" t="e">
        <f t="shared" si="10"/>
        <v>#DIV/0!</v>
      </c>
      <c r="K35" s="28" t="e">
        <f t="shared" si="11"/>
        <v>#DIV/0!</v>
      </c>
      <c r="L35" s="15" t="e">
        <f t="shared" si="7"/>
        <v>#DIV/0!</v>
      </c>
    </row>
    <row r="36" spans="1:12" ht="32.25" customHeight="1">
      <c r="A36" s="32" t="s">
        <v>28</v>
      </c>
      <c r="B36" s="13">
        <v>4</v>
      </c>
      <c r="C36" s="13">
        <v>12</v>
      </c>
      <c r="D36" s="21">
        <v>56287.5</v>
      </c>
      <c r="E36" s="21">
        <v>56287.5</v>
      </c>
      <c r="F36" s="45">
        <v>288</v>
      </c>
      <c r="G36" s="21">
        <f>H36+I36-2016.5</f>
        <v>62970.5</v>
      </c>
      <c r="H36" s="14">
        <v>62970.5</v>
      </c>
      <c r="I36" s="57">
        <v>2016.5</v>
      </c>
      <c r="J36" s="14">
        <f t="shared" si="10"/>
        <v>111.87297357317345</v>
      </c>
      <c r="K36" s="28">
        <f t="shared" si="11"/>
        <v>111.87297357317345</v>
      </c>
      <c r="L36" s="15"/>
    </row>
    <row r="37" spans="1:12" s="12" customFormat="1" ht="15.75">
      <c r="A37" s="31" t="s">
        <v>29</v>
      </c>
      <c r="B37" s="9">
        <v>5</v>
      </c>
      <c r="C37" s="9" t="s">
        <v>3</v>
      </c>
      <c r="D37" s="22">
        <f>SUM(D38:D41)</f>
        <v>652993.1</v>
      </c>
      <c r="E37" s="22">
        <f>SUM(E38:E41)</f>
        <v>508226.9</v>
      </c>
      <c r="F37" s="22">
        <f>SUM(F38:F41)</f>
        <v>542618</v>
      </c>
      <c r="G37" s="22">
        <f>SUM(G38:G41)</f>
        <v>594014.2999999999</v>
      </c>
      <c r="H37" s="22">
        <f>SUM(H38:H41)</f>
        <v>417352.79999999993</v>
      </c>
      <c r="I37" s="22">
        <f>SUM(I38:I41)</f>
        <v>483212</v>
      </c>
      <c r="J37" s="10">
        <f t="shared" si="10"/>
        <v>90.96792906387525</v>
      </c>
      <c r="K37" s="27">
        <f>H37/E37*100</f>
        <v>82.11938407825322</v>
      </c>
      <c r="L37" s="11">
        <f t="shared" si="7"/>
        <v>89.05196657685516</v>
      </c>
    </row>
    <row r="38" spans="1:12" ht="15.75">
      <c r="A38" s="32" t="s">
        <v>30</v>
      </c>
      <c r="B38" s="13">
        <v>5</v>
      </c>
      <c r="C38" s="13">
        <v>1</v>
      </c>
      <c r="D38" s="21">
        <v>80270.6</v>
      </c>
      <c r="E38" s="21">
        <v>46747.7</v>
      </c>
      <c r="F38" s="46">
        <v>46139.1</v>
      </c>
      <c r="G38" s="21">
        <f>H38+I38-47303.7</f>
        <v>105027.40000000001</v>
      </c>
      <c r="H38" s="14">
        <v>72084.1</v>
      </c>
      <c r="I38" s="57">
        <v>80247</v>
      </c>
      <c r="J38" s="14">
        <f t="shared" si="10"/>
        <v>130.84167802408354</v>
      </c>
      <c r="K38" s="28">
        <f>H38/E38*100</f>
        <v>154.1981744556417</v>
      </c>
      <c r="L38" s="15">
        <f t="shared" si="7"/>
        <v>173.92406873996242</v>
      </c>
    </row>
    <row r="39" spans="1:12" ht="15.75">
      <c r="A39" s="32" t="s">
        <v>31</v>
      </c>
      <c r="B39" s="13">
        <v>5</v>
      </c>
      <c r="C39" s="13">
        <v>2</v>
      </c>
      <c r="D39" s="21">
        <v>500357.8</v>
      </c>
      <c r="E39" s="21">
        <v>429393.3</v>
      </c>
      <c r="F39" s="46">
        <v>424119.9</v>
      </c>
      <c r="G39" s="21">
        <f>H39+I39-189126.2</f>
        <v>375605.1999999999</v>
      </c>
      <c r="H39" s="14">
        <v>275117.1</v>
      </c>
      <c r="I39" s="57">
        <v>289614.3</v>
      </c>
      <c r="J39" s="14">
        <f t="shared" si="10"/>
        <v>75.06732182450236</v>
      </c>
      <c r="K39" s="28">
        <f>H39/E39*100</f>
        <v>64.07112081161955</v>
      </c>
      <c r="L39" s="15">
        <f t="shared" si="7"/>
        <v>68.28594932706528</v>
      </c>
    </row>
    <row r="40" spans="1:12" ht="15.75">
      <c r="A40" s="32" t="s">
        <v>59</v>
      </c>
      <c r="B40" s="13">
        <v>5</v>
      </c>
      <c r="C40" s="13">
        <v>3</v>
      </c>
      <c r="D40" s="21">
        <v>72359</v>
      </c>
      <c r="E40" s="21">
        <v>32080.2</v>
      </c>
      <c r="F40" s="46">
        <v>72359</v>
      </c>
      <c r="G40" s="21">
        <f>H40+I40-70120.6</f>
        <v>113350.69999999998</v>
      </c>
      <c r="H40" s="14">
        <v>70120.6</v>
      </c>
      <c r="I40" s="57">
        <v>113350.7</v>
      </c>
      <c r="J40" s="14">
        <f t="shared" si="10"/>
        <v>156.65045122237728</v>
      </c>
      <c r="K40" s="28">
        <f>H40/E40*100</f>
        <v>218.57906122779784</v>
      </c>
      <c r="L40" s="15">
        <f t="shared" si="7"/>
        <v>156.6504512223773</v>
      </c>
    </row>
    <row r="41" spans="1:12" ht="31.5">
      <c r="A41" s="32" t="s">
        <v>32</v>
      </c>
      <c r="B41" s="13">
        <v>5</v>
      </c>
      <c r="C41" s="13">
        <v>5</v>
      </c>
      <c r="D41" s="21">
        <v>5.7</v>
      </c>
      <c r="E41" s="21">
        <v>5.7</v>
      </c>
      <c r="F41" s="46"/>
      <c r="G41" s="21">
        <f>H41+I41</f>
        <v>31</v>
      </c>
      <c r="H41" s="14">
        <v>31</v>
      </c>
      <c r="I41" s="57"/>
      <c r="J41" s="14">
        <f t="shared" si="10"/>
        <v>543.859649122807</v>
      </c>
      <c r="K41" s="28">
        <f>H41/E41*100</f>
        <v>543.859649122807</v>
      </c>
      <c r="L41" s="15"/>
    </row>
    <row r="42" spans="1:12" s="12" customFormat="1" ht="15.75">
      <c r="A42" s="31" t="s">
        <v>33</v>
      </c>
      <c r="B42" s="9">
        <v>6</v>
      </c>
      <c r="C42" s="9" t="s">
        <v>3</v>
      </c>
      <c r="D42" s="22">
        <f>D43+D44</f>
        <v>9601.3</v>
      </c>
      <c r="E42" s="22">
        <f>E43+E44</f>
        <v>1248.6</v>
      </c>
      <c r="F42" s="22">
        <f>F43+F44</f>
        <v>8352.7</v>
      </c>
      <c r="G42" s="22">
        <f>G43+G44</f>
        <v>434.3</v>
      </c>
      <c r="H42" s="22">
        <f>H43+H44</f>
        <v>434.3</v>
      </c>
      <c r="I42" s="22">
        <f>I43+I44</f>
        <v>0</v>
      </c>
      <c r="J42" s="10">
        <f t="shared" si="10"/>
        <v>4.5233457969233335</v>
      </c>
      <c r="K42" s="27">
        <f t="shared" si="11"/>
        <v>34.78295691174115</v>
      </c>
      <c r="L42" s="11">
        <f t="shared" si="7"/>
        <v>0</v>
      </c>
    </row>
    <row r="43" spans="1:12" ht="31.5" customHeight="1" hidden="1">
      <c r="A43" s="32" t="s">
        <v>34</v>
      </c>
      <c r="B43" s="13">
        <v>6</v>
      </c>
      <c r="C43" s="13">
        <v>3</v>
      </c>
      <c r="D43" s="22">
        <f>E43+F43</f>
        <v>0</v>
      </c>
      <c r="E43" s="45"/>
      <c r="F43" s="45"/>
      <c r="G43" s="56">
        <f>H43+I43</f>
        <v>0</v>
      </c>
      <c r="H43" s="39"/>
      <c r="I43" s="39"/>
      <c r="J43" s="14" t="e">
        <f t="shared" si="10"/>
        <v>#DIV/0!</v>
      </c>
      <c r="K43" s="28" t="e">
        <f t="shared" si="11"/>
        <v>#DIV/0!</v>
      </c>
      <c r="L43" s="15" t="e">
        <f t="shared" si="7"/>
        <v>#DIV/0!</v>
      </c>
    </row>
    <row r="44" spans="1:12" ht="31.5">
      <c r="A44" s="32" t="s">
        <v>35</v>
      </c>
      <c r="B44" s="13">
        <v>6</v>
      </c>
      <c r="C44" s="13">
        <v>5</v>
      </c>
      <c r="D44" s="21">
        <v>9601.3</v>
      </c>
      <c r="E44" s="21">
        <v>1248.6</v>
      </c>
      <c r="F44" s="45">
        <v>8352.7</v>
      </c>
      <c r="G44" s="21">
        <f>H44+I44</f>
        <v>434.3</v>
      </c>
      <c r="H44" s="14">
        <v>434.3</v>
      </c>
      <c r="I44" s="57">
        <v>0</v>
      </c>
      <c r="J44" s="14">
        <f t="shared" si="10"/>
        <v>4.5233457969233335</v>
      </c>
      <c r="K44" s="28">
        <f t="shared" si="11"/>
        <v>34.78295691174115</v>
      </c>
      <c r="L44" s="15">
        <f t="shared" si="7"/>
        <v>0</v>
      </c>
    </row>
    <row r="45" spans="1:12" s="12" customFormat="1" ht="15.75">
      <c r="A45" s="31" t="s">
        <v>36</v>
      </c>
      <c r="B45" s="9">
        <v>7</v>
      </c>
      <c r="C45" s="9" t="s">
        <v>3</v>
      </c>
      <c r="D45" s="22">
        <f>SUM(D46:D53)</f>
        <v>1509556.2</v>
      </c>
      <c r="E45" s="22">
        <f>SUM(E46:E53)</f>
        <v>1509540</v>
      </c>
      <c r="F45" s="22">
        <f>SUM(F46:F53)</f>
        <v>16.2</v>
      </c>
      <c r="G45" s="22">
        <f>SUM(G46:G53)</f>
        <v>1719075.2000000002</v>
      </c>
      <c r="H45" s="22">
        <f>SUM(H46:H53)</f>
        <v>1719058.2000000002</v>
      </c>
      <c r="I45" s="22">
        <f>SUM(I46:I53)</f>
        <v>17</v>
      </c>
      <c r="J45" s="10">
        <f aca="true" t="shared" si="12" ref="J45:J72">G45/D45*100</f>
        <v>113.87950975260148</v>
      </c>
      <c r="K45" s="27">
        <f aca="true" t="shared" si="13" ref="K45:K72">H45/E45*100</f>
        <v>113.87960570769904</v>
      </c>
      <c r="L45" s="11"/>
    </row>
    <row r="46" spans="1:12" s="12" customFormat="1" ht="15.75">
      <c r="A46" s="32" t="s">
        <v>58</v>
      </c>
      <c r="B46" s="13">
        <v>7</v>
      </c>
      <c r="C46" s="13">
        <v>1</v>
      </c>
      <c r="D46" s="21">
        <v>216467.1</v>
      </c>
      <c r="E46" s="21">
        <v>216467.1</v>
      </c>
      <c r="F46" s="45"/>
      <c r="G46" s="21">
        <f aca="true" t="shared" si="14" ref="G46:G53">H46+I46</f>
        <v>250978.1</v>
      </c>
      <c r="H46" s="14">
        <v>250978.1</v>
      </c>
      <c r="I46" s="57"/>
      <c r="J46" s="14">
        <f t="shared" si="12"/>
        <v>115.94283842671705</v>
      </c>
      <c r="K46" s="28">
        <f t="shared" si="13"/>
        <v>115.94283842671705</v>
      </c>
      <c r="L46" s="15"/>
    </row>
    <row r="47" spans="1:12" ht="15.75">
      <c r="A47" s="32" t="s">
        <v>37</v>
      </c>
      <c r="B47" s="13">
        <v>7</v>
      </c>
      <c r="C47" s="13">
        <v>2</v>
      </c>
      <c r="D47" s="21">
        <v>1088477.5</v>
      </c>
      <c r="E47" s="21">
        <v>1088477.5</v>
      </c>
      <c r="F47" s="45"/>
      <c r="G47" s="21">
        <f t="shared" si="14"/>
        <v>1152693.5</v>
      </c>
      <c r="H47" s="14">
        <v>1152693.5</v>
      </c>
      <c r="I47" s="57"/>
      <c r="J47" s="14">
        <f t="shared" si="12"/>
        <v>105.89961666639871</v>
      </c>
      <c r="K47" s="28">
        <f t="shared" si="13"/>
        <v>105.89961666639871</v>
      </c>
      <c r="L47" s="15"/>
    </row>
    <row r="48" spans="1:12" ht="15.75">
      <c r="A48" s="32" t="s">
        <v>81</v>
      </c>
      <c r="B48" s="13">
        <v>7</v>
      </c>
      <c r="C48" s="13">
        <v>3</v>
      </c>
      <c r="D48" s="21">
        <v>185517</v>
      </c>
      <c r="E48" s="21">
        <v>185517</v>
      </c>
      <c r="F48" s="45"/>
      <c r="G48" s="21">
        <f t="shared" si="14"/>
        <v>290730.9</v>
      </c>
      <c r="H48" s="14">
        <v>290730.9</v>
      </c>
      <c r="I48" s="57"/>
      <c r="J48" s="14">
        <f t="shared" si="12"/>
        <v>156.71388605895956</v>
      </c>
      <c r="K48" s="28">
        <f t="shared" si="13"/>
        <v>156.71388605895956</v>
      </c>
      <c r="L48" s="15"/>
    </row>
    <row r="49" spans="1:12" ht="31.5" customHeight="1" hidden="1">
      <c r="A49" s="32" t="s">
        <v>38</v>
      </c>
      <c r="B49" s="13">
        <v>7</v>
      </c>
      <c r="C49" s="13">
        <v>4</v>
      </c>
      <c r="D49" s="21">
        <f>E49+F49</f>
        <v>0</v>
      </c>
      <c r="E49" s="21"/>
      <c r="F49" s="39"/>
      <c r="G49" s="21">
        <f t="shared" si="14"/>
        <v>0</v>
      </c>
      <c r="H49" s="41"/>
      <c r="I49" s="57"/>
      <c r="J49" s="14" t="e">
        <f t="shared" si="12"/>
        <v>#DIV/0!</v>
      </c>
      <c r="K49" s="28" t="e">
        <f t="shared" si="13"/>
        <v>#DIV/0!</v>
      </c>
      <c r="L49" s="15"/>
    </row>
    <row r="50" spans="1:12" ht="31.5" customHeight="1" hidden="1">
      <c r="A50" s="32" t="s">
        <v>39</v>
      </c>
      <c r="B50" s="13">
        <v>7</v>
      </c>
      <c r="C50" s="13">
        <v>5</v>
      </c>
      <c r="D50" s="21">
        <f>E50+F50</f>
        <v>0</v>
      </c>
      <c r="E50" s="21"/>
      <c r="F50" s="39"/>
      <c r="G50" s="21">
        <f t="shared" si="14"/>
        <v>0</v>
      </c>
      <c r="H50" s="41"/>
      <c r="I50" s="57"/>
      <c r="J50" s="14" t="e">
        <f t="shared" si="12"/>
        <v>#DIV/0!</v>
      </c>
      <c r="K50" s="28" t="e">
        <f t="shared" si="13"/>
        <v>#DIV/0!</v>
      </c>
      <c r="L50" s="15"/>
    </row>
    <row r="51" spans="1:12" ht="31.5" customHeight="1" hidden="1">
      <c r="A51" s="32" t="s">
        <v>40</v>
      </c>
      <c r="B51" s="13">
        <v>7</v>
      </c>
      <c r="C51" s="13">
        <v>6</v>
      </c>
      <c r="D51" s="21">
        <f>E51+F51</f>
        <v>0</v>
      </c>
      <c r="E51" s="21"/>
      <c r="F51" s="39"/>
      <c r="G51" s="21">
        <f t="shared" si="14"/>
        <v>0</v>
      </c>
      <c r="H51" s="41"/>
      <c r="I51" s="57"/>
      <c r="J51" s="14" t="e">
        <f t="shared" si="12"/>
        <v>#DIV/0!</v>
      </c>
      <c r="K51" s="28" t="e">
        <f t="shared" si="13"/>
        <v>#DIV/0!</v>
      </c>
      <c r="L51" s="15"/>
    </row>
    <row r="52" spans="1:12" ht="31.5">
      <c r="A52" s="32" t="s">
        <v>41</v>
      </c>
      <c r="B52" s="13">
        <v>7</v>
      </c>
      <c r="C52" s="13">
        <v>7</v>
      </c>
      <c r="D52" s="21">
        <v>18957.7</v>
      </c>
      <c r="E52" s="21">
        <v>18941.5</v>
      </c>
      <c r="F52" s="45">
        <v>16.2</v>
      </c>
      <c r="G52" s="21">
        <f t="shared" si="14"/>
        <v>6573.1</v>
      </c>
      <c r="H52" s="14">
        <v>6556.1</v>
      </c>
      <c r="I52" s="57">
        <v>17</v>
      </c>
      <c r="J52" s="14">
        <f t="shared" si="12"/>
        <v>34.67245499190303</v>
      </c>
      <c r="K52" s="28">
        <f t="shared" si="13"/>
        <v>34.61235910566745</v>
      </c>
      <c r="L52" s="15"/>
    </row>
    <row r="53" spans="1:12" ht="15.75">
      <c r="A53" s="32" t="s">
        <v>42</v>
      </c>
      <c r="B53" s="13">
        <v>7</v>
      </c>
      <c r="C53" s="13">
        <v>9</v>
      </c>
      <c r="D53" s="21">
        <v>136.9</v>
      </c>
      <c r="E53" s="21">
        <v>136.9</v>
      </c>
      <c r="F53" s="45"/>
      <c r="G53" s="21">
        <f t="shared" si="14"/>
        <v>18099.6</v>
      </c>
      <c r="H53" s="14">
        <v>18099.6</v>
      </c>
      <c r="I53" s="57"/>
      <c r="J53" s="14">
        <f t="shared" si="12"/>
        <v>13221.037253469683</v>
      </c>
      <c r="K53" s="28">
        <f t="shared" si="13"/>
        <v>13221.037253469683</v>
      </c>
      <c r="L53" s="15"/>
    </row>
    <row r="54" spans="1:12" s="12" customFormat="1" ht="15.75">
      <c r="A54" s="31" t="s">
        <v>69</v>
      </c>
      <c r="B54" s="9">
        <v>8</v>
      </c>
      <c r="C54" s="9" t="s">
        <v>3</v>
      </c>
      <c r="D54" s="22">
        <f>SUM(D55:D59)</f>
        <v>247754.7</v>
      </c>
      <c r="E54" s="22">
        <f>SUM(E55:E59)</f>
        <v>172821.2</v>
      </c>
      <c r="F54" s="10">
        <f>SUM(F55:F59)</f>
        <v>75376.1</v>
      </c>
      <c r="G54" s="22">
        <f>SUM(G55:G59)</f>
        <v>322328.9</v>
      </c>
      <c r="H54" s="22">
        <f>SUM(H55:H59)</f>
        <v>242833.3</v>
      </c>
      <c r="I54" s="10">
        <f>SUM(I55:I59)</f>
        <v>126599.20000000001</v>
      </c>
      <c r="J54" s="10">
        <f t="shared" si="12"/>
        <v>130.10001424796383</v>
      </c>
      <c r="K54" s="27">
        <f t="shared" si="13"/>
        <v>140.5112914387818</v>
      </c>
      <c r="L54" s="11">
        <f aca="true" t="shared" si="15" ref="L54:L59">I54/F54*100</f>
        <v>167.9566865359179</v>
      </c>
    </row>
    <row r="55" spans="1:12" ht="15.75">
      <c r="A55" s="32" t="s">
        <v>43</v>
      </c>
      <c r="B55" s="13">
        <v>8</v>
      </c>
      <c r="C55" s="13">
        <v>1</v>
      </c>
      <c r="D55" s="21">
        <v>218710.6</v>
      </c>
      <c r="E55" s="21">
        <v>148393.1</v>
      </c>
      <c r="F55" s="46">
        <v>70760.1</v>
      </c>
      <c r="G55" s="21">
        <f>H55+I55-47103.6</f>
        <v>289190.4</v>
      </c>
      <c r="H55" s="14">
        <v>215387.9</v>
      </c>
      <c r="I55" s="57">
        <v>120906.1</v>
      </c>
      <c r="J55" s="14">
        <f t="shared" si="12"/>
        <v>132.22514135117368</v>
      </c>
      <c r="K55" s="28">
        <f t="shared" si="13"/>
        <v>145.14684308097884</v>
      </c>
      <c r="L55" s="15">
        <f t="shared" si="15"/>
        <v>170.86762172467252</v>
      </c>
    </row>
    <row r="56" spans="1:12" ht="15.75">
      <c r="A56" s="32" t="s">
        <v>44</v>
      </c>
      <c r="B56" s="13">
        <v>8</v>
      </c>
      <c r="C56" s="13">
        <v>2</v>
      </c>
      <c r="D56" s="21">
        <v>5610.2</v>
      </c>
      <c r="E56" s="21">
        <v>1650</v>
      </c>
      <c r="F56" s="46">
        <v>3960.2</v>
      </c>
      <c r="G56" s="21">
        <f>H56+I56</f>
        <v>6515.5</v>
      </c>
      <c r="H56" s="14">
        <v>1720.4</v>
      </c>
      <c r="I56" s="57">
        <v>4795.1</v>
      </c>
      <c r="J56" s="14">
        <f t="shared" si="12"/>
        <v>116.13667961926491</v>
      </c>
      <c r="K56" s="28">
        <f t="shared" si="13"/>
        <v>104.26666666666667</v>
      </c>
      <c r="L56" s="15">
        <f t="shared" si="15"/>
        <v>121.08226857229434</v>
      </c>
    </row>
    <row r="57" spans="1:12" ht="15.75" customHeight="1" hidden="1">
      <c r="A57" s="33"/>
      <c r="B57" s="13">
        <v>8</v>
      </c>
      <c r="C57" s="13">
        <v>3</v>
      </c>
      <c r="D57" s="40">
        <f>E57+F57</f>
        <v>0</v>
      </c>
      <c r="E57" s="40"/>
      <c r="F57" s="43"/>
      <c r="G57" s="21">
        <f>H57+I57</f>
        <v>0</v>
      </c>
      <c r="H57" s="41"/>
      <c r="I57" s="58"/>
      <c r="J57" s="14" t="e">
        <f t="shared" si="12"/>
        <v>#DIV/0!</v>
      </c>
      <c r="K57" s="28" t="e">
        <f t="shared" si="13"/>
        <v>#DIV/0!</v>
      </c>
      <c r="L57" s="15"/>
    </row>
    <row r="58" spans="1:12" ht="15.75" customHeight="1" hidden="1">
      <c r="A58" s="33"/>
      <c r="B58" s="13">
        <v>8</v>
      </c>
      <c r="C58" s="13">
        <v>4</v>
      </c>
      <c r="D58" s="40">
        <f>E58+F58</f>
        <v>0</v>
      </c>
      <c r="E58" s="40"/>
      <c r="F58" s="43"/>
      <c r="G58" s="21">
        <f>H58+I58</f>
        <v>0</v>
      </c>
      <c r="H58" s="41"/>
      <c r="I58" s="58"/>
      <c r="J58" s="14" t="e">
        <f t="shared" si="12"/>
        <v>#DIV/0!</v>
      </c>
      <c r="K58" s="28" t="e">
        <f t="shared" si="13"/>
        <v>#DIV/0!</v>
      </c>
      <c r="L58" s="15"/>
    </row>
    <row r="59" spans="1:12" ht="31.5">
      <c r="A59" s="32" t="s">
        <v>65</v>
      </c>
      <c r="B59" s="13">
        <v>8</v>
      </c>
      <c r="C59" s="13">
        <v>4</v>
      </c>
      <c r="D59" s="21">
        <v>23433.9</v>
      </c>
      <c r="E59" s="21">
        <v>22778.1</v>
      </c>
      <c r="F59" s="46">
        <v>655.8</v>
      </c>
      <c r="G59" s="21">
        <f>H59+I59</f>
        <v>26623</v>
      </c>
      <c r="H59" s="14">
        <v>25725</v>
      </c>
      <c r="I59" s="57">
        <v>898</v>
      </c>
      <c r="J59" s="14">
        <f t="shared" si="12"/>
        <v>113.6089169963173</v>
      </c>
      <c r="K59" s="28">
        <f t="shared" si="13"/>
        <v>112.93742673884127</v>
      </c>
      <c r="L59" s="15">
        <f t="shared" si="15"/>
        <v>136.93199146081122</v>
      </c>
    </row>
    <row r="60" spans="1:12" s="12" customFormat="1" ht="19.5" customHeight="1">
      <c r="A60" s="31" t="s">
        <v>66</v>
      </c>
      <c r="B60" s="9">
        <v>9</v>
      </c>
      <c r="C60" s="9" t="s">
        <v>3</v>
      </c>
      <c r="D60" s="22">
        <f>SUM(D61:D66)</f>
        <v>648.5</v>
      </c>
      <c r="E60" s="22">
        <f>SUM(E61:E66)</f>
        <v>648.5</v>
      </c>
      <c r="F60" s="22">
        <f>SUM(F61:F66)</f>
        <v>0</v>
      </c>
      <c r="G60" s="22">
        <f>SUM(G61:G66)</f>
        <v>0</v>
      </c>
      <c r="H60" s="22">
        <f>SUM(H61:H66)</f>
        <v>0</v>
      </c>
      <c r="I60" s="22">
        <f>SUM(I61:I66)</f>
        <v>0</v>
      </c>
      <c r="J60" s="10"/>
      <c r="K60" s="27"/>
      <c r="L60" s="11"/>
    </row>
    <row r="61" spans="1:12" ht="15.75" customHeight="1" hidden="1">
      <c r="A61" s="32" t="s">
        <v>47</v>
      </c>
      <c r="B61" s="13">
        <v>9</v>
      </c>
      <c r="C61" s="13">
        <v>1</v>
      </c>
      <c r="D61" s="21"/>
      <c r="E61" s="47"/>
      <c r="F61" s="45"/>
      <c r="G61" s="21"/>
      <c r="H61" s="47"/>
      <c r="I61" s="45"/>
      <c r="J61" s="14"/>
      <c r="K61" s="28"/>
      <c r="L61" s="15"/>
    </row>
    <row r="62" spans="1:12" ht="15.75" customHeight="1" hidden="1">
      <c r="A62" s="32" t="s">
        <v>48</v>
      </c>
      <c r="B62" s="13">
        <v>9</v>
      </c>
      <c r="C62" s="13">
        <v>2</v>
      </c>
      <c r="D62" s="21"/>
      <c r="E62" s="47"/>
      <c r="F62" s="45"/>
      <c r="G62" s="21"/>
      <c r="H62" s="47"/>
      <c r="I62" s="45"/>
      <c r="J62" s="14"/>
      <c r="K62" s="28"/>
      <c r="L62" s="15"/>
    </row>
    <row r="63" spans="1:12" ht="31.5" customHeight="1" hidden="1">
      <c r="A63" s="34" t="s">
        <v>63</v>
      </c>
      <c r="B63" s="13">
        <v>9</v>
      </c>
      <c r="C63" s="13">
        <v>3</v>
      </c>
      <c r="D63" s="21"/>
      <c r="E63" s="47"/>
      <c r="F63" s="45"/>
      <c r="G63" s="21"/>
      <c r="H63" s="47"/>
      <c r="I63" s="45"/>
      <c r="J63" s="14"/>
      <c r="K63" s="28"/>
      <c r="L63" s="15"/>
    </row>
    <row r="64" spans="1:12" ht="15.75" customHeight="1" hidden="1">
      <c r="A64" s="34" t="s">
        <v>64</v>
      </c>
      <c r="B64" s="13">
        <v>9</v>
      </c>
      <c r="C64" s="13">
        <v>4</v>
      </c>
      <c r="D64" s="21"/>
      <c r="E64" s="47"/>
      <c r="F64" s="45"/>
      <c r="G64" s="21"/>
      <c r="H64" s="47"/>
      <c r="I64" s="45"/>
      <c r="J64" s="14"/>
      <c r="K64" s="28"/>
      <c r="L64" s="15"/>
    </row>
    <row r="65" spans="1:12" ht="15.75" customHeight="1" hidden="1">
      <c r="A65" s="33"/>
      <c r="B65" s="13">
        <v>9</v>
      </c>
      <c r="C65" s="13">
        <v>8</v>
      </c>
      <c r="D65" s="21"/>
      <c r="E65" s="47"/>
      <c r="F65" s="45"/>
      <c r="G65" s="21"/>
      <c r="H65" s="47"/>
      <c r="I65" s="45"/>
      <c r="J65" s="14"/>
      <c r="K65" s="28"/>
      <c r="L65" s="15"/>
    </row>
    <row r="66" spans="1:12" ht="31.5">
      <c r="A66" s="32" t="s">
        <v>75</v>
      </c>
      <c r="B66" s="13">
        <v>9</v>
      </c>
      <c r="C66" s="13">
        <v>9</v>
      </c>
      <c r="D66" s="21">
        <v>648.5</v>
      </c>
      <c r="E66" s="47">
        <v>648.5</v>
      </c>
      <c r="F66" s="45"/>
      <c r="G66" s="21">
        <f>H66+I66</f>
        <v>0</v>
      </c>
      <c r="H66" s="59">
        <v>0</v>
      </c>
      <c r="I66" s="57"/>
      <c r="J66" s="14"/>
      <c r="K66" s="28"/>
      <c r="L66" s="15"/>
    </row>
    <row r="67" spans="1:12" s="12" customFormat="1" ht="15.75">
      <c r="A67" s="31" t="s">
        <v>50</v>
      </c>
      <c r="B67" s="9">
        <v>10</v>
      </c>
      <c r="C67" s="9" t="s">
        <v>3</v>
      </c>
      <c r="D67" s="22">
        <f>SUM(D68:D72)</f>
        <v>85259.1</v>
      </c>
      <c r="E67" s="22">
        <f>SUM(E68:E72)</f>
        <v>82159</v>
      </c>
      <c r="F67" s="22">
        <f>SUM(F68:F72)</f>
        <v>3100.2</v>
      </c>
      <c r="G67" s="22">
        <f>SUM(G68:G72)</f>
        <v>65474.8</v>
      </c>
      <c r="H67" s="22">
        <f>SUM(H68:H72)</f>
        <v>60142.9</v>
      </c>
      <c r="I67" s="22">
        <f>SUM(I68:I72)</f>
        <v>5331.9</v>
      </c>
      <c r="J67" s="10">
        <f t="shared" si="12"/>
        <v>76.795086976053</v>
      </c>
      <c r="K67" s="27">
        <f t="shared" si="13"/>
        <v>73.20305748609404</v>
      </c>
      <c r="L67" s="11">
        <f>I67/F67*100</f>
        <v>171.9856783433327</v>
      </c>
    </row>
    <row r="68" spans="1:12" ht="15.75">
      <c r="A68" s="32" t="s">
        <v>51</v>
      </c>
      <c r="B68" s="13">
        <v>10</v>
      </c>
      <c r="C68" s="13">
        <v>1</v>
      </c>
      <c r="D68" s="21">
        <v>17539.9</v>
      </c>
      <c r="E68" s="21">
        <v>14439.8</v>
      </c>
      <c r="F68" s="45">
        <v>3100.2</v>
      </c>
      <c r="G68" s="21">
        <f>H68+I68</f>
        <v>20045.5</v>
      </c>
      <c r="H68" s="14">
        <v>14743.6</v>
      </c>
      <c r="I68" s="57">
        <v>5301.9</v>
      </c>
      <c r="J68" s="14">
        <f t="shared" si="12"/>
        <v>114.28514415703623</v>
      </c>
      <c r="K68" s="28">
        <f t="shared" si="13"/>
        <v>102.1039072563332</v>
      </c>
      <c r="L68" s="15">
        <f>I68/F68*100</f>
        <v>171.0179988387846</v>
      </c>
    </row>
    <row r="69" spans="1:12" ht="15.75" customHeight="1" hidden="1">
      <c r="A69" s="32" t="s">
        <v>52</v>
      </c>
      <c r="B69" s="13">
        <v>10</v>
      </c>
      <c r="C69" s="13">
        <v>2</v>
      </c>
      <c r="D69" s="40">
        <f>E69+F69</f>
        <v>0</v>
      </c>
      <c r="E69" s="40"/>
      <c r="F69" s="43"/>
      <c r="G69" s="21">
        <f>H69+I69</f>
        <v>0</v>
      </c>
      <c r="H69" s="14"/>
      <c r="I69" s="57"/>
      <c r="J69" s="14" t="e">
        <f t="shared" si="12"/>
        <v>#DIV/0!</v>
      </c>
      <c r="K69" s="28" t="e">
        <f t="shared" si="13"/>
        <v>#DIV/0!</v>
      </c>
      <c r="L69" s="15" t="e">
        <f>I69/F69*100</f>
        <v>#DIV/0!</v>
      </c>
    </row>
    <row r="70" spans="1:12" ht="15.75">
      <c r="A70" s="32" t="s">
        <v>53</v>
      </c>
      <c r="B70" s="13">
        <v>10</v>
      </c>
      <c r="C70" s="13">
        <v>3</v>
      </c>
      <c r="D70" s="21">
        <v>31695.2</v>
      </c>
      <c r="E70" s="21">
        <v>31695.2</v>
      </c>
      <c r="F70" s="46"/>
      <c r="G70" s="21">
        <f>H70+I70</f>
        <v>31125.8</v>
      </c>
      <c r="H70" s="14">
        <v>31095.8</v>
      </c>
      <c r="I70" s="57">
        <v>30</v>
      </c>
      <c r="J70" s="14">
        <f t="shared" si="12"/>
        <v>98.20351346576138</v>
      </c>
      <c r="K70" s="28">
        <f t="shared" si="13"/>
        <v>98.1088619096898</v>
      </c>
      <c r="L70" s="15"/>
    </row>
    <row r="71" spans="1:12" ht="15.75">
      <c r="A71" s="32" t="s">
        <v>76</v>
      </c>
      <c r="B71" s="13">
        <v>10</v>
      </c>
      <c r="C71" s="13">
        <v>4</v>
      </c>
      <c r="D71" s="21">
        <v>22173.2</v>
      </c>
      <c r="E71" s="21">
        <v>22173.2</v>
      </c>
      <c r="F71" s="46"/>
      <c r="G71" s="21">
        <f>H71+I71</f>
        <v>14303.5</v>
      </c>
      <c r="H71" s="14">
        <v>14303.5</v>
      </c>
      <c r="I71" s="57"/>
      <c r="J71" s="14">
        <f t="shared" si="12"/>
        <v>64.50805476882002</v>
      </c>
      <c r="K71" s="28">
        <f t="shared" si="13"/>
        <v>64.50805476882002</v>
      </c>
      <c r="L71" s="15"/>
    </row>
    <row r="72" spans="1:12" ht="31.5">
      <c r="A72" s="32" t="s">
        <v>54</v>
      </c>
      <c r="B72" s="13">
        <v>10</v>
      </c>
      <c r="C72" s="13">
        <v>6</v>
      </c>
      <c r="D72" s="21">
        <v>13850.8</v>
      </c>
      <c r="E72" s="21">
        <v>13850.8</v>
      </c>
      <c r="F72" s="45"/>
      <c r="G72" s="21">
        <f>H72+I72</f>
        <v>0</v>
      </c>
      <c r="H72" s="14">
        <v>0</v>
      </c>
      <c r="I72" s="57"/>
      <c r="J72" s="14">
        <f t="shared" si="12"/>
        <v>0</v>
      </c>
      <c r="K72" s="28">
        <f t="shared" si="13"/>
        <v>0</v>
      </c>
      <c r="L72" s="15"/>
    </row>
    <row r="73" spans="1:12" ht="15.75">
      <c r="A73" s="31" t="s">
        <v>49</v>
      </c>
      <c r="B73" s="9">
        <v>11</v>
      </c>
      <c r="C73" s="9"/>
      <c r="D73" s="48">
        <f>D74+D75+D76</f>
        <v>143236.6</v>
      </c>
      <c r="E73" s="48">
        <f>E74+E75+E76</f>
        <v>136155.8</v>
      </c>
      <c r="F73" s="48">
        <f>F74+F75+F76</f>
        <v>7080.8</v>
      </c>
      <c r="G73" s="48">
        <f>G74+G75+G76</f>
        <v>95982.2</v>
      </c>
      <c r="H73" s="48">
        <f>H74+H75+H76</f>
        <v>89060.9</v>
      </c>
      <c r="I73" s="48">
        <f>I74+I75+I76</f>
        <v>6921.3</v>
      </c>
      <c r="J73" s="10">
        <f>G73/D73*100</f>
        <v>67.00954923532113</v>
      </c>
      <c r="K73" s="22">
        <f aca="true" t="shared" si="16" ref="J73:L76">H73/E73*100</f>
        <v>65.4110217853371</v>
      </c>
      <c r="L73" s="10">
        <f t="shared" si="16"/>
        <v>97.74742966896396</v>
      </c>
    </row>
    <row r="74" spans="1:12" ht="15.75">
      <c r="A74" s="32" t="s">
        <v>67</v>
      </c>
      <c r="B74" s="13">
        <v>11</v>
      </c>
      <c r="C74" s="13">
        <v>1</v>
      </c>
      <c r="D74" s="21">
        <v>134769</v>
      </c>
      <c r="E74" s="21">
        <v>127688.2</v>
      </c>
      <c r="F74" s="46">
        <v>7080.8</v>
      </c>
      <c r="G74" s="21">
        <f>H74+I74</f>
        <v>76512.6</v>
      </c>
      <c r="H74" s="14">
        <v>69591.3</v>
      </c>
      <c r="I74" s="57">
        <v>6921.3</v>
      </c>
      <c r="J74" s="14">
        <f t="shared" si="16"/>
        <v>56.773145159495144</v>
      </c>
      <c r="K74" s="21">
        <f t="shared" si="16"/>
        <v>54.50096406715734</v>
      </c>
      <c r="L74" s="14">
        <f t="shared" si="16"/>
        <v>97.74742966896396</v>
      </c>
    </row>
    <row r="75" spans="1:12" ht="15.75">
      <c r="A75" s="32" t="s">
        <v>68</v>
      </c>
      <c r="B75" s="13">
        <v>11</v>
      </c>
      <c r="C75" s="13">
        <v>2</v>
      </c>
      <c r="D75" s="21">
        <v>8467.6</v>
      </c>
      <c r="E75" s="21">
        <v>8467.6</v>
      </c>
      <c r="F75" s="46"/>
      <c r="G75" s="21">
        <f>H75+I75</f>
        <v>13073.9</v>
      </c>
      <c r="H75" s="14">
        <v>13073.9</v>
      </c>
      <c r="I75" s="57"/>
      <c r="J75" s="14">
        <f t="shared" si="16"/>
        <v>154.39912135670082</v>
      </c>
      <c r="K75" s="21">
        <f t="shared" si="16"/>
        <v>154.39912135670082</v>
      </c>
      <c r="L75" s="14"/>
    </row>
    <row r="76" spans="1:12" ht="31.5" customHeight="1">
      <c r="A76" s="32" t="s">
        <v>83</v>
      </c>
      <c r="B76" s="13">
        <v>11</v>
      </c>
      <c r="C76" s="13">
        <v>3</v>
      </c>
      <c r="D76" s="41"/>
      <c r="E76" s="42"/>
      <c r="F76" s="43"/>
      <c r="G76" s="21">
        <f>H76+I76</f>
        <v>6395.7</v>
      </c>
      <c r="H76" s="59">
        <v>6395.7</v>
      </c>
      <c r="I76" s="57"/>
      <c r="J76" s="14"/>
      <c r="K76" s="21"/>
      <c r="L76" s="14"/>
    </row>
    <row r="77" spans="1:12" ht="15.75">
      <c r="A77" s="31" t="s">
        <v>70</v>
      </c>
      <c r="B77" s="9">
        <v>12</v>
      </c>
      <c r="C77" s="9"/>
      <c r="D77" s="48">
        <f>D78+D79</f>
        <v>43012.5</v>
      </c>
      <c r="E77" s="49">
        <f>E78+E79</f>
        <v>43012.5</v>
      </c>
      <c r="F77" s="49">
        <f>F78+F79</f>
        <v>0</v>
      </c>
      <c r="G77" s="48">
        <f>G78+G79</f>
        <v>49722</v>
      </c>
      <c r="H77" s="49">
        <f>H78+H79</f>
        <v>49722</v>
      </c>
      <c r="I77" s="49">
        <f>I78+I79</f>
        <v>0</v>
      </c>
      <c r="J77" s="10">
        <f aca="true" t="shared" si="17" ref="J77:K79">G77/D77*100</f>
        <v>115.59895379250219</v>
      </c>
      <c r="K77" s="22">
        <f t="shared" si="17"/>
        <v>115.59895379250219</v>
      </c>
      <c r="L77" s="10"/>
    </row>
    <row r="78" spans="1:12" ht="15.75">
      <c r="A78" s="32" t="s">
        <v>45</v>
      </c>
      <c r="B78" s="13">
        <v>12</v>
      </c>
      <c r="C78" s="13">
        <v>1</v>
      </c>
      <c r="D78" s="21">
        <v>25773.2</v>
      </c>
      <c r="E78" s="21">
        <v>25773.2</v>
      </c>
      <c r="F78" s="46"/>
      <c r="G78" s="21">
        <f>H78+I78</f>
        <v>31561.8</v>
      </c>
      <c r="H78" s="14">
        <v>31561.8</v>
      </c>
      <c r="I78" s="57"/>
      <c r="J78" s="14">
        <f t="shared" si="17"/>
        <v>122.45976440643769</v>
      </c>
      <c r="K78" s="21">
        <f t="shared" si="17"/>
        <v>122.45976440643769</v>
      </c>
      <c r="L78" s="14"/>
    </row>
    <row r="79" spans="1:12" ht="15.75">
      <c r="A79" s="32" t="s">
        <v>46</v>
      </c>
      <c r="B79" s="13">
        <v>12</v>
      </c>
      <c r="C79" s="13">
        <v>2</v>
      </c>
      <c r="D79" s="21">
        <v>17239.3</v>
      </c>
      <c r="E79" s="21">
        <v>17239.3</v>
      </c>
      <c r="F79" s="46"/>
      <c r="G79" s="21">
        <f>H79+I79</f>
        <v>18160.2</v>
      </c>
      <c r="H79" s="14">
        <v>18160.2</v>
      </c>
      <c r="I79" s="57"/>
      <c r="J79" s="14">
        <f t="shared" si="17"/>
        <v>105.34186422882601</v>
      </c>
      <c r="K79" s="21">
        <f t="shared" si="17"/>
        <v>105.34186422882601</v>
      </c>
      <c r="L79" s="14"/>
    </row>
    <row r="80" spans="1:12" ht="31.5">
      <c r="A80" s="35" t="s">
        <v>77</v>
      </c>
      <c r="B80" s="19">
        <v>13</v>
      </c>
      <c r="C80" s="19"/>
      <c r="D80" s="49">
        <f>D81</f>
        <v>0</v>
      </c>
      <c r="E80" s="49">
        <f>E81</f>
        <v>0</v>
      </c>
      <c r="F80" s="49">
        <f>F81</f>
        <v>0</v>
      </c>
      <c r="G80" s="49">
        <f>G81</f>
        <v>0</v>
      </c>
      <c r="H80" s="49">
        <f>H81</f>
        <v>0</v>
      </c>
      <c r="I80" s="49">
        <f>I81</f>
        <v>0</v>
      </c>
      <c r="J80" s="10"/>
      <c r="K80" s="22"/>
      <c r="L80" s="10"/>
    </row>
    <row r="81" spans="1:12" ht="30.75" customHeight="1">
      <c r="A81" s="34" t="s">
        <v>78</v>
      </c>
      <c r="B81" s="20">
        <v>13</v>
      </c>
      <c r="C81" s="20">
        <v>1</v>
      </c>
      <c r="D81" s="21">
        <f>E81+F81</f>
        <v>0</v>
      </c>
      <c r="E81" s="50">
        <v>0</v>
      </c>
      <c r="F81" s="46"/>
      <c r="G81" s="21">
        <f>H81+I81</f>
        <v>0</v>
      </c>
      <c r="H81" s="50">
        <v>0</v>
      </c>
      <c r="I81" s="46"/>
      <c r="J81" s="14"/>
      <c r="K81" s="21"/>
      <c r="L81" s="14"/>
    </row>
    <row r="82" spans="1:12" s="12" customFormat="1" ht="63">
      <c r="A82" s="31" t="s">
        <v>71</v>
      </c>
      <c r="B82" s="9">
        <v>14</v>
      </c>
      <c r="C82" s="9" t="s">
        <v>3</v>
      </c>
      <c r="D82" s="10">
        <f>SUM(D83:D84)</f>
        <v>0</v>
      </c>
      <c r="E82" s="10">
        <f>SUM(E83:E84)</f>
        <v>780489.2</v>
      </c>
      <c r="F82" s="10">
        <f>SUM(F83:F84)</f>
        <v>0</v>
      </c>
      <c r="G82" s="10">
        <f>SUM(G83:G84)</f>
        <v>0</v>
      </c>
      <c r="H82" s="10">
        <f>SUM(H83:H84)</f>
        <v>807263.5</v>
      </c>
      <c r="I82" s="10">
        <f>SUM(I83:I84)</f>
        <v>0</v>
      </c>
      <c r="J82" s="10">
        <v>0</v>
      </c>
      <c r="K82" s="27">
        <f>H82/E82*100</f>
        <v>103.43045105556874</v>
      </c>
      <c r="L82" s="10"/>
    </row>
    <row r="83" spans="1:12" ht="50.25" customHeight="1">
      <c r="A83" s="34" t="s">
        <v>72</v>
      </c>
      <c r="B83" s="13">
        <v>14</v>
      </c>
      <c r="C83" s="13">
        <v>1</v>
      </c>
      <c r="D83" s="14"/>
      <c r="E83" s="14">
        <v>159408.1</v>
      </c>
      <c r="F83" s="46"/>
      <c r="G83" s="21">
        <f>H83+I83-173312.3</f>
        <v>0</v>
      </c>
      <c r="H83" s="14">
        <v>173312.3</v>
      </c>
      <c r="I83" s="57"/>
      <c r="J83" s="14"/>
      <c r="K83" s="28">
        <f>H83/E83*100</f>
        <v>108.72239240038617</v>
      </c>
      <c r="L83" s="14"/>
    </row>
    <row r="84" spans="1:12" ht="31.5">
      <c r="A84" s="32" t="s">
        <v>80</v>
      </c>
      <c r="B84" s="13">
        <v>14</v>
      </c>
      <c r="C84" s="13">
        <v>3</v>
      </c>
      <c r="D84" s="41"/>
      <c r="E84" s="14">
        <v>621081.1</v>
      </c>
      <c r="F84" s="46"/>
      <c r="G84" s="21">
        <f>H84+I84-633951.2</f>
        <v>0</v>
      </c>
      <c r="H84" s="14">
        <v>633951.2</v>
      </c>
      <c r="I84" s="46"/>
      <c r="J84" s="14"/>
      <c r="K84" s="28"/>
      <c r="L84" s="14"/>
    </row>
    <row r="85" spans="1:12" s="12" customFormat="1" ht="25.5" customHeight="1">
      <c r="A85" s="36" t="s">
        <v>55</v>
      </c>
      <c r="B85" s="36"/>
      <c r="C85" s="36"/>
      <c r="D85" s="37">
        <f>D77+D73+D67+D60+D54+D45+D42+D37+D26+D21+D19+D7+D80</f>
        <v>3710507.2</v>
      </c>
      <c r="E85" s="37">
        <f>E77+E73+E67+E60+E54+E45+E42+E37+E26+E21+E19+E7+E80+E82</f>
        <v>3976576.6000000006</v>
      </c>
      <c r="F85" s="37">
        <f>F77+F73+F67+F60+F54+F45+F42+F37+F26+F21+F19+F7+F80</f>
        <v>951438.2</v>
      </c>
      <c r="G85" s="37">
        <f>G77+G73+G67+G60+G54+G45+G42+G37+G26+G21+G19+G7+G80</f>
        <v>4005592.4999999995</v>
      </c>
      <c r="H85" s="37">
        <f>H77+H73+H67+H60+H54+H45+H42+H37+H26+H21+H19+H7+H80+H82</f>
        <v>4202498.899999999</v>
      </c>
      <c r="I85" s="37">
        <f>I77+I73+I67+I60+I54+I45+I42+I37+I26+I21+I19+I7+I80</f>
        <v>1005452.2000000002</v>
      </c>
      <c r="J85" s="37">
        <f>G85/D85*100</f>
        <v>107.9526944456542</v>
      </c>
      <c r="K85" s="38">
        <f>H85/E85*100</f>
        <v>105.68132649576016</v>
      </c>
      <c r="L85" s="38">
        <f>I85/F85*100</f>
        <v>105.67708969431753</v>
      </c>
    </row>
    <row r="86" spans="1:12" ht="15.75">
      <c r="A86" s="16"/>
      <c r="B86" s="16"/>
      <c r="C86" s="16"/>
      <c r="D86" s="16"/>
      <c r="E86" s="4"/>
      <c r="F86" s="18"/>
      <c r="G86" s="17"/>
      <c r="H86" s="17"/>
      <c r="I86" s="17"/>
      <c r="J86" s="4"/>
      <c r="K86" s="24"/>
      <c r="L86" s="4"/>
    </row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Маликова Светлана Сергеевна</cp:lastModifiedBy>
  <cp:lastPrinted>2018-08-20T12:54:28Z</cp:lastPrinted>
  <dcterms:created xsi:type="dcterms:W3CDTF">2007-09-13T08:04:48Z</dcterms:created>
  <dcterms:modified xsi:type="dcterms:W3CDTF">2023-10-10T10:38:38Z</dcterms:modified>
  <cp:category/>
  <cp:version/>
  <cp:contentType/>
  <cp:contentStatus/>
</cp:coreProperties>
</file>